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el-\Desktop\مشاريع أكسل\مشروع 2 (513464)\مقال 3\‏‏الصور - نسخة علا\"/>
    </mc:Choice>
  </mc:AlternateContent>
  <xr:revisionPtr revIDLastSave="0" documentId="8_{8E0D0E30-E766-4200-93E8-8B95E2649A6D}" xr6:coauthVersionLast="47" xr6:coauthVersionMax="47" xr10:uidLastSave="{00000000-0000-0000-0000-000000000000}"/>
  <bookViews>
    <workbookView xWindow="-120" yWindow="-120" windowWidth="20730" windowHeight="11160" xr2:uid="{34B4AE55-FAF2-4A0B-809B-F48318302BE7}"/>
  </bookViews>
  <sheets>
    <sheet name="ملخص الميزانية" sheetId="1" r:id="rId1"/>
    <sheet name="تفاصيل الميزانية" sheetId="2" r:id="rId2"/>
    <sheet name="دفعات الرهن العقاري" sheetId="3" r:id="rId3"/>
    <sheet name="دفعات إيجار السيارة" sheetId="4" r:id="rId4"/>
    <sheet name="ورقة1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5" l="1"/>
  <c r="F5" i="5"/>
  <c r="F6" i="5"/>
  <c r="F7" i="5"/>
  <c r="F3" i="5"/>
  <c r="E4" i="5"/>
  <c r="E5" i="5"/>
  <c r="E6" i="5"/>
  <c r="E7" i="5"/>
  <c r="E3" i="5"/>
  <c r="C5" i="1"/>
  <c r="C4" i="1"/>
  <c r="C3" i="1"/>
  <c r="D6" i="1" s="1"/>
  <c r="B6" i="4"/>
  <c r="B5" i="3"/>
  <c r="E13" i="2"/>
  <c r="E14" i="2"/>
  <c r="E15" i="2"/>
  <c r="E16" i="2"/>
  <c r="D14" i="2"/>
  <c r="D15" i="2"/>
  <c r="D16" i="2"/>
  <c r="D13" i="2"/>
  <c r="D12" i="2"/>
  <c r="B5" i="2" s="1"/>
  <c r="E12" i="2"/>
  <c r="F8" i="2"/>
  <c r="F3" i="2"/>
  <c r="F6" i="2"/>
  <c r="F9" i="2"/>
  <c r="F10" i="2"/>
  <c r="F5" i="2"/>
  <c r="F7" i="2"/>
  <c r="F11" i="2"/>
  <c r="F4" i="2"/>
  <c r="C11" i="2"/>
  <c r="C5" i="2"/>
  <c r="C7" i="2"/>
  <c r="C8" i="2"/>
  <c r="C3" i="2"/>
  <c r="C6" i="2"/>
  <c r="C9" i="2"/>
  <c r="C10" i="2"/>
  <c r="C4" i="2"/>
  <c r="E6" i="1" l="1"/>
  <c r="D7" i="1"/>
  <c r="B4" i="2"/>
  <c r="C12" i="2"/>
  <c r="F12" i="2"/>
  <c r="B9" i="2"/>
  <c r="B10" i="2"/>
  <c r="B8" i="2"/>
  <c r="B7" i="2"/>
  <c r="B6" i="2"/>
  <c r="B11" i="2"/>
  <c r="B3" i="2"/>
  <c r="E7" i="1" l="1"/>
  <c r="D10" i="1"/>
  <c r="D11" i="1" s="1"/>
</calcChain>
</file>

<file path=xl/sharedStrings.xml><?xml version="1.0" encoding="utf-8"?>
<sst xmlns="http://schemas.openxmlformats.org/spreadsheetml/2006/main" count="54" uniqueCount="52">
  <si>
    <t>الميزانية المالية الشخصية</t>
  </si>
  <si>
    <t>صافي الدخل</t>
  </si>
  <si>
    <t>النفقات</t>
  </si>
  <si>
    <t>دفعات الرهن العقاري</t>
  </si>
  <si>
    <t>دفعات إيجار السيارة</t>
  </si>
  <si>
    <t>صافي التغيير في المصاريف</t>
  </si>
  <si>
    <t>إجمالي مخطط النفقات</t>
  </si>
  <si>
    <t>خطة التوفير</t>
  </si>
  <si>
    <t>توقعات التوفير</t>
  </si>
  <si>
    <t>الخطة الواقعية مقابل التوقعات</t>
  </si>
  <si>
    <t>سنوات التوفير</t>
  </si>
  <si>
    <t>معدل العوائد</t>
  </si>
  <si>
    <t>الرصيد الحالي</t>
  </si>
  <si>
    <t>خطة النفقات</t>
  </si>
  <si>
    <t>الفئة</t>
  </si>
  <si>
    <t>المرافق المنزلية</t>
  </si>
  <si>
    <t>الغاز</t>
  </si>
  <si>
    <t>الملابس</t>
  </si>
  <si>
    <t>التأمين</t>
  </si>
  <si>
    <t>الضرائب</t>
  </si>
  <si>
    <t>الرفاهيات</t>
  </si>
  <si>
    <t>العطلة</t>
  </si>
  <si>
    <t>الطعام</t>
  </si>
  <si>
    <t>متنوعات</t>
  </si>
  <si>
    <t>الإجمالي</t>
  </si>
  <si>
    <t>النسبة المئوية للإجمالي</t>
  </si>
  <si>
    <t>المنفقات الشهرية</t>
  </si>
  <si>
    <t>المنفقات السنوية</t>
  </si>
  <si>
    <t>منفقات العام الماضي</t>
  </si>
  <si>
    <t>النسبة المئوية للتغيير</t>
  </si>
  <si>
    <t>عدد الفئات</t>
  </si>
  <si>
    <t>متوسط الإنفاق</t>
  </si>
  <si>
    <t>الحد الأدنى للنفقات</t>
  </si>
  <si>
    <t>الحد الأعلى للنفقات</t>
  </si>
  <si>
    <t>تحليل دفعات الرهن العقاري</t>
  </si>
  <si>
    <t>أصل القرص</t>
  </si>
  <si>
    <t>نسبة الفائدة</t>
  </si>
  <si>
    <t>فترات القرض</t>
  </si>
  <si>
    <t>الدفعة الشهرية</t>
  </si>
  <si>
    <t>عام</t>
  </si>
  <si>
    <t>سعر الشيارة</t>
  </si>
  <si>
    <t>سعر الفائدة</t>
  </si>
  <si>
    <t>القيمة المتبقية</t>
  </si>
  <si>
    <t>فترات العقد</t>
  </si>
  <si>
    <t>شهر</t>
  </si>
  <si>
    <t>العام</t>
  </si>
  <si>
    <t>الإستثمار</t>
  </si>
  <si>
    <t>معدل الفائدة</t>
  </si>
  <si>
    <t>دفعات الفائدة</t>
  </si>
  <si>
    <r>
      <rPr>
        <b/>
        <sz val="20"/>
        <color theme="1"/>
        <rFont val="Noto Sans Arabic Full"/>
        <family val="3"/>
      </rPr>
      <t xml:space="preserve">مثال للقيمة الزمنية للنقود </t>
    </r>
    <r>
      <rPr>
        <b/>
        <sz val="12"/>
        <color theme="1"/>
        <rFont val="Noto Sans Arabic Full"/>
        <family val="3"/>
      </rPr>
      <t>(الإستثمار السنوي)</t>
    </r>
  </si>
  <si>
    <t>الرصيد المبدئي</t>
  </si>
  <si>
    <t>الرصيد في النهاية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</si>
</sst>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$-409]#,##0"/>
    <numFmt numFmtId="165" formatCode="0.0%"/>
    <numFmt numFmtId="166" formatCode="[$$-409]#,##0.00"/>
  </numFmts>
  <fonts count="12">
    <font>
      <sz val="11"/>
      <color theme="1"/>
      <name val="Arial"/>
      <family val="2"/>
      <charset val="162"/>
      <scheme val="minor"/>
    </font>
    <font>
      <sz val="12"/>
      <color theme="1"/>
      <name val="Noto Sans Arabic Full"/>
      <family val="3"/>
    </font>
    <font>
      <b/>
      <sz val="12"/>
      <color theme="1"/>
      <name val="Noto Sans Arabic Full"/>
      <family val="3"/>
    </font>
    <font>
      <b/>
      <sz val="14"/>
      <color theme="0"/>
      <name val="Noto Sans Arabic Full"/>
      <family val="3"/>
    </font>
    <font>
      <sz val="12"/>
      <color theme="1"/>
      <name val="Noto Sans"/>
      <family val="2"/>
    </font>
    <font>
      <sz val="12"/>
      <color theme="1"/>
      <name val="Arial"/>
      <family val="2"/>
      <charset val="162"/>
      <scheme val="minor"/>
    </font>
    <font>
      <b/>
      <sz val="14"/>
      <color theme="1"/>
      <name val="Noto Sans Arabic Full"/>
      <family val="3"/>
    </font>
    <font>
      <b/>
      <sz val="11"/>
      <color theme="1"/>
      <name val="Arial"/>
      <family val="2"/>
      <charset val="162"/>
      <scheme val="minor"/>
    </font>
    <font>
      <b/>
      <sz val="12"/>
      <color theme="1"/>
      <name val="Noto Sans Arabic Full"/>
      <family val="3"/>
      <charset val="162"/>
    </font>
    <font>
      <b/>
      <sz val="14"/>
      <color theme="1"/>
      <name val="Noto Sans"/>
      <family val="2"/>
    </font>
    <font>
      <b/>
      <sz val="20"/>
      <color theme="1"/>
      <name val="Noto Sans Arabic Full"/>
      <family val="3"/>
    </font>
    <font>
      <b/>
      <sz val="12"/>
      <color theme="1"/>
      <name val="Noto Sans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164" fontId="1" fillId="0" borderId="1" xfId="0" applyNumberFormat="1" applyFont="1" applyBorder="1"/>
    <xf numFmtId="164" fontId="1" fillId="0" borderId="0" xfId="0" applyNumberFormat="1" applyFont="1"/>
    <xf numFmtId="165" fontId="1" fillId="0" borderId="0" xfId="0" applyNumberFormat="1" applyFont="1"/>
    <xf numFmtId="164" fontId="4" fillId="0" borderId="1" xfId="0" applyNumberFormat="1" applyFont="1" applyBorder="1"/>
    <xf numFmtId="165" fontId="4" fillId="0" borderId="1" xfId="0" applyNumberFormat="1" applyFont="1" applyBorder="1"/>
    <xf numFmtId="164" fontId="4" fillId="0" borderId="0" xfId="0" applyNumberFormat="1" applyFont="1"/>
    <xf numFmtId="165" fontId="4" fillId="0" borderId="0" xfId="0" applyNumberFormat="1" applyFont="1"/>
    <xf numFmtId="0" fontId="5" fillId="0" borderId="1" xfId="0" applyFont="1" applyBorder="1"/>
    <xf numFmtId="0" fontId="1" fillId="0" borderId="1" xfId="0" applyFont="1" applyBorder="1"/>
    <xf numFmtId="165" fontId="1" fillId="0" borderId="1" xfId="0" applyNumberFormat="1" applyFont="1" applyBorder="1"/>
    <xf numFmtId="165" fontId="0" fillId="0" borderId="0" xfId="0" applyNumberFormat="1"/>
    <xf numFmtId="0" fontId="4" fillId="0" borderId="1" xfId="0" applyFont="1" applyBorder="1"/>
    <xf numFmtId="165" fontId="4" fillId="0" borderId="2" xfId="0" applyNumberFormat="1" applyFont="1" applyBorder="1"/>
    <xf numFmtId="165" fontId="4" fillId="0" borderId="5" xfId="0" applyNumberFormat="1" applyFont="1" applyBorder="1"/>
    <xf numFmtId="0" fontId="8" fillId="4" borderId="1" xfId="0" applyFont="1" applyFill="1" applyBorder="1"/>
    <xf numFmtId="165" fontId="8" fillId="4" borderId="1" xfId="0" applyNumberFormat="1" applyFont="1" applyFill="1" applyBorder="1"/>
    <xf numFmtId="0" fontId="7" fillId="0" borderId="0" xfId="0" applyFont="1"/>
    <xf numFmtId="0" fontId="2" fillId="4" borderId="1" xfId="0" applyFont="1" applyFill="1" applyBorder="1"/>
    <xf numFmtId="0" fontId="2" fillId="0" borderId="1" xfId="0" applyFont="1" applyBorder="1"/>
    <xf numFmtId="166" fontId="4" fillId="0" borderId="1" xfId="0" applyNumberFormat="1" applyFont="1" applyBorder="1"/>
    <xf numFmtId="0" fontId="4" fillId="0" borderId="0" xfId="0" applyFont="1"/>
    <xf numFmtId="166" fontId="1" fillId="0" borderId="1" xfId="0" applyNumberFormat="1" applyFont="1" applyBorder="1"/>
    <xf numFmtId="166" fontId="4" fillId="0" borderId="0" xfId="0" applyNumberFormat="1" applyFont="1"/>
    <xf numFmtId="9" fontId="1" fillId="0" borderId="1" xfId="0" applyNumberFormat="1" applyFont="1" applyBorder="1"/>
    <xf numFmtId="9" fontId="4" fillId="0" borderId="1" xfId="0" applyNumberFormat="1" applyFont="1" applyBorder="1"/>
    <xf numFmtId="9" fontId="4" fillId="0" borderId="0" xfId="0" applyNumberFormat="1" applyFont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0" fontId="9" fillId="6" borderId="3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6" fillId="7" borderId="2" xfId="0" applyFont="1" applyFill="1" applyBorder="1" applyAlignment="1">
      <alignment horizontal="center"/>
    </xf>
    <xf numFmtId="0" fontId="6" fillId="7" borderId="3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164" fontId="11" fillId="0" borderId="1" xfId="0" applyNumberFormat="1" applyFont="1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F5004-9E14-4C55-9C79-92007EE6492A}">
  <dimension ref="A1:E14"/>
  <sheetViews>
    <sheetView rightToLeft="1" tabSelected="1" workbookViewId="0">
      <selection activeCell="D10" sqref="D10"/>
    </sheetView>
  </sheetViews>
  <sheetFormatPr defaultRowHeight="18"/>
  <cols>
    <col min="1" max="1" width="9" style="1"/>
    <col min="2" max="2" width="15.875" style="1" customWidth="1"/>
    <col min="3" max="3" width="12.625" style="1" customWidth="1"/>
    <col min="4" max="4" width="11.75" style="3" customWidth="1"/>
    <col min="5" max="5" width="11.875" style="4" customWidth="1"/>
    <col min="6" max="16384" width="9" style="1"/>
  </cols>
  <sheetData>
    <row r="1" spans="1:5" ht="29.25" customHeight="1">
      <c r="A1" s="32" t="s">
        <v>0</v>
      </c>
      <c r="B1" s="33"/>
      <c r="C1" s="33"/>
      <c r="D1" s="33"/>
      <c r="E1" s="34"/>
    </row>
    <row r="2" spans="1:5">
      <c r="A2" s="30" t="s">
        <v>1</v>
      </c>
      <c r="B2" s="31"/>
      <c r="C2" s="2"/>
      <c r="D2" s="5">
        <v>33000</v>
      </c>
      <c r="E2" s="6"/>
    </row>
    <row r="3" spans="1:5">
      <c r="A3" s="28" t="s">
        <v>2</v>
      </c>
      <c r="B3" s="29"/>
      <c r="C3" s="5">
        <f>'تفاصيل الميزانية'!D12</f>
        <v>18450</v>
      </c>
      <c r="D3" s="5"/>
      <c r="E3" s="6"/>
    </row>
    <row r="4" spans="1:5">
      <c r="A4" s="28" t="s">
        <v>3</v>
      </c>
      <c r="B4" s="29"/>
      <c r="C4" s="5">
        <f>'دفعات الرهن العقاري'!B5*12</f>
        <v>10629.068135640355</v>
      </c>
      <c r="D4" s="5"/>
      <c r="E4" s="6"/>
    </row>
    <row r="5" spans="1:5">
      <c r="A5" s="28" t="s">
        <v>4</v>
      </c>
      <c r="B5" s="29"/>
      <c r="C5" s="5">
        <f>'دفعات إيجار السيارة'!B6*12</f>
        <v>2478.6986443629976</v>
      </c>
      <c r="D5" s="5"/>
      <c r="E5" s="6"/>
    </row>
    <row r="6" spans="1:5">
      <c r="A6" s="30" t="s">
        <v>6</v>
      </c>
      <c r="B6" s="31"/>
      <c r="C6" s="2"/>
      <c r="D6" s="5">
        <f>SUM(C3:C5)</f>
        <v>31557.766780003352</v>
      </c>
      <c r="E6" s="6">
        <f>D6/$D$2</f>
        <v>0.95629596303040465</v>
      </c>
    </row>
    <row r="7" spans="1:5">
      <c r="A7" s="30" t="s">
        <v>5</v>
      </c>
      <c r="B7" s="31"/>
      <c r="C7" s="2"/>
      <c r="D7" s="5">
        <f>(D2-D6)</f>
        <v>1442.2332199966477</v>
      </c>
      <c r="E7" s="6">
        <f>D7/$D$2</f>
        <v>4.3704036969595385E-2</v>
      </c>
    </row>
    <row r="8" spans="1:5">
      <c r="D8" s="7"/>
      <c r="E8" s="8"/>
    </row>
    <row r="9" spans="1:5">
      <c r="B9" s="28" t="s">
        <v>7</v>
      </c>
      <c r="C9" s="29"/>
      <c r="D9" s="5">
        <v>25000</v>
      </c>
      <c r="E9" s="8"/>
    </row>
    <row r="10" spans="1:5">
      <c r="B10" s="28" t="s">
        <v>8</v>
      </c>
      <c r="C10" s="29"/>
      <c r="D10" s="5">
        <f>FV(D13,D12,-D7,-D14)</f>
        <v>25000.000034183719</v>
      </c>
      <c r="E10" s="8"/>
    </row>
    <row r="11" spans="1:5">
      <c r="B11" s="30" t="s">
        <v>9</v>
      </c>
      <c r="C11" s="31"/>
      <c r="D11" s="5">
        <f>D10-D9</f>
        <v>3.418371852603741E-5</v>
      </c>
      <c r="E11" s="8"/>
    </row>
    <row r="12" spans="1:5">
      <c r="B12" s="28" t="s">
        <v>10</v>
      </c>
      <c r="C12" s="29"/>
      <c r="D12" s="5">
        <v>10</v>
      </c>
      <c r="E12" s="8"/>
    </row>
    <row r="13" spans="1:5">
      <c r="B13" s="28" t="s">
        <v>11</v>
      </c>
      <c r="C13" s="29"/>
      <c r="D13" s="6">
        <v>7.8478123395569643E-2</v>
      </c>
      <c r="E13" s="8"/>
    </row>
    <row r="14" spans="1:5">
      <c r="B14" s="28" t="s">
        <v>12</v>
      </c>
      <c r="C14" s="29"/>
      <c r="D14" s="5">
        <v>2000</v>
      </c>
      <c r="E14" s="8"/>
    </row>
  </sheetData>
  <mergeCells count="13">
    <mergeCell ref="A6:B6"/>
    <mergeCell ref="A1:E1"/>
    <mergeCell ref="A2:B2"/>
    <mergeCell ref="A3:B3"/>
    <mergeCell ref="A4:B4"/>
    <mergeCell ref="A5:B5"/>
    <mergeCell ref="B14:C14"/>
    <mergeCell ref="A7:B7"/>
    <mergeCell ref="B9:C9"/>
    <mergeCell ref="B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C0618-F761-4DDA-A627-F3E91B5C0758}">
  <dimension ref="A1:G16"/>
  <sheetViews>
    <sheetView rightToLeft="1" zoomScaleNormal="100" workbookViewId="0">
      <selection activeCell="D10" sqref="D10"/>
    </sheetView>
  </sheetViews>
  <sheetFormatPr defaultRowHeight="14.25"/>
  <cols>
    <col min="1" max="1" width="13.75" customWidth="1"/>
    <col min="2" max="2" width="21.125" customWidth="1"/>
    <col min="3" max="3" width="15.75" customWidth="1"/>
    <col min="4" max="4" width="15.875" customWidth="1"/>
    <col min="5" max="5" width="19.5" customWidth="1"/>
    <col min="6" max="6" width="19.5" style="12" customWidth="1"/>
  </cols>
  <sheetData>
    <row r="1" spans="1:7" ht="21">
      <c r="A1" s="35" t="s">
        <v>13</v>
      </c>
      <c r="B1" s="36"/>
      <c r="C1" s="36"/>
      <c r="D1" s="36"/>
      <c r="E1" s="36"/>
      <c r="F1" s="37"/>
    </row>
    <row r="2" spans="1:7" s="18" customFormat="1" ht="18">
      <c r="A2" s="16" t="s">
        <v>14</v>
      </c>
      <c r="B2" s="19" t="s">
        <v>25</v>
      </c>
      <c r="C2" s="16" t="s">
        <v>26</v>
      </c>
      <c r="D2" s="16" t="s">
        <v>27</v>
      </c>
      <c r="E2" s="16" t="s">
        <v>28</v>
      </c>
      <c r="F2" s="17" t="s">
        <v>29</v>
      </c>
    </row>
    <row r="3" spans="1:7" ht="18">
      <c r="A3" s="10" t="s">
        <v>19</v>
      </c>
      <c r="B3" s="6">
        <f t="shared" ref="B3:B11" si="0">D3/$D$12</f>
        <v>0.18970189701897019</v>
      </c>
      <c r="C3" s="5">
        <f t="shared" ref="C3:C11" si="1">D3/12</f>
        <v>291.66666666666669</v>
      </c>
      <c r="D3" s="5">
        <v>3500</v>
      </c>
      <c r="E3" s="5">
        <v>3500</v>
      </c>
      <c r="F3" s="6">
        <f t="shared" ref="F3:F12" si="2">(D3-E3)/E3</f>
        <v>0</v>
      </c>
    </row>
    <row r="4" spans="1:7" ht="18">
      <c r="A4" s="10" t="s">
        <v>15</v>
      </c>
      <c r="B4" s="6">
        <f t="shared" si="0"/>
        <v>0.16260162601626016</v>
      </c>
      <c r="C4" s="5">
        <f t="shared" si="1"/>
        <v>250</v>
      </c>
      <c r="D4" s="5">
        <v>3000</v>
      </c>
      <c r="E4" s="5">
        <v>3000</v>
      </c>
      <c r="F4" s="14">
        <f t="shared" si="2"/>
        <v>0</v>
      </c>
      <c r="G4" s="15"/>
    </row>
    <row r="5" spans="1:7" ht="18">
      <c r="A5" s="10" t="s">
        <v>22</v>
      </c>
      <c r="B5" s="6">
        <f t="shared" si="0"/>
        <v>0.13550135501355012</v>
      </c>
      <c r="C5" s="5">
        <f t="shared" si="1"/>
        <v>208.33333333333334</v>
      </c>
      <c r="D5" s="5">
        <v>2500</v>
      </c>
      <c r="E5" s="5">
        <v>2250</v>
      </c>
      <c r="F5" s="14">
        <f t="shared" si="2"/>
        <v>0.1111111111111111</v>
      </c>
      <c r="G5" s="15"/>
    </row>
    <row r="6" spans="1:7" ht="18">
      <c r="A6" s="10" t="s">
        <v>20</v>
      </c>
      <c r="B6" s="6">
        <f t="shared" si="0"/>
        <v>0.10840108401084012</v>
      </c>
      <c r="C6" s="5">
        <f t="shared" si="1"/>
        <v>166.66666666666666</v>
      </c>
      <c r="D6" s="5">
        <v>2000</v>
      </c>
      <c r="E6" s="5">
        <v>2250</v>
      </c>
      <c r="F6" s="14">
        <f t="shared" si="2"/>
        <v>-0.1111111111111111</v>
      </c>
      <c r="G6" s="15"/>
    </row>
    <row r="7" spans="1:7" ht="18">
      <c r="A7" s="10" t="s">
        <v>16</v>
      </c>
      <c r="B7" s="6">
        <f t="shared" si="0"/>
        <v>8.1300813008130079E-2</v>
      </c>
      <c r="C7" s="5">
        <f t="shared" si="1"/>
        <v>125</v>
      </c>
      <c r="D7" s="5">
        <v>1500</v>
      </c>
      <c r="E7" s="5">
        <v>1200</v>
      </c>
      <c r="F7" s="14">
        <f t="shared" si="2"/>
        <v>0.25</v>
      </c>
      <c r="G7" s="15"/>
    </row>
    <row r="8" spans="1:7" ht="18">
      <c r="A8" s="10" t="s">
        <v>18</v>
      </c>
      <c r="B8" s="6">
        <f t="shared" si="0"/>
        <v>8.1300813008130079E-2</v>
      </c>
      <c r="C8" s="5">
        <f t="shared" si="1"/>
        <v>125</v>
      </c>
      <c r="D8" s="5">
        <v>1500</v>
      </c>
      <c r="E8" s="5">
        <v>1500</v>
      </c>
      <c r="F8" s="14">
        <f t="shared" si="2"/>
        <v>0</v>
      </c>
      <c r="G8" s="15"/>
    </row>
    <row r="9" spans="1:7" ht="18">
      <c r="A9" s="10" t="s">
        <v>21</v>
      </c>
      <c r="B9" s="6">
        <f t="shared" si="0"/>
        <v>0.10840108401084012</v>
      </c>
      <c r="C9" s="5">
        <f t="shared" si="1"/>
        <v>166.66666666666666</v>
      </c>
      <c r="D9" s="5">
        <v>2000</v>
      </c>
      <c r="E9" s="5">
        <v>2000</v>
      </c>
      <c r="F9" s="14">
        <f t="shared" si="2"/>
        <v>0</v>
      </c>
      <c r="G9" s="15"/>
    </row>
    <row r="10" spans="1:7" ht="18">
      <c r="A10" s="10" t="s">
        <v>23</v>
      </c>
      <c r="B10" s="6">
        <f t="shared" si="0"/>
        <v>6.7750677506775062E-2</v>
      </c>
      <c r="C10" s="5">
        <f t="shared" si="1"/>
        <v>104.16666666666667</v>
      </c>
      <c r="D10" s="5">
        <v>1250</v>
      </c>
      <c r="E10" s="5">
        <v>1558</v>
      </c>
      <c r="F10" s="14">
        <f t="shared" si="2"/>
        <v>-0.19768934531450577</v>
      </c>
      <c r="G10" s="15"/>
    </row>
    <row r="11" spans="1:7" ht="18">
      <c r="A11" s="10" t="s">
        <v>17</v>
      </c>
      <c r="B11" s="6">
        <f t="shared" si="0"/>
        <v>6.5040650406504072E-2</v>
      </c>
      <c r="C11" s="5">
        <f t="shared" si="1"/>
        <v>100</v>
      </c>
      <c r="D11" s="5">
        <v>1200</v>
      </c>
      <c r="E11" s="5">
        <v>1000</v>
      </c>
      <c r="F11" s="14">
        <f t="shared" si="2"/>
        <v>0.2</v>
      </c>
      <c r="G11" s="15"/>
    </row>
    <row r="12" spans="1:7" ht="18">
      <c r="A12" s="10" t="s">
        <v>24</v>
      </c>
      <c r="B12" s="11"/>
      <c r="C12" s="47">
        <f>SUM(C3:C11)</f>
        <v>1537.5000000000002</v>
      </c>
      <c r="D12" s="47">
        <f>SUM(D3:D11)</f>
        <v>18450</v>
      </c>
      <c r="E12" s="47">
        <f>SUM(E3:E11)</f>
        <v>18258</v>
      </c>
      <c r="F12" s="14">
        <f t="shared" si="2"/>
        <v>1.0515938218862965E-2</v>
      </c>
      <c r="G12" s="15"/>
    </row>
    <row r="13" spans="1:7" ht="18">
      <c r="B13" s="10" t="s">
        <v>30</v>
      </c>
      <c r="C13" s="9"/>
      <c r="D13" s="13">
        <f>COUNT(D3:D11)</f>
        <v>9</v>
      </c>
      <c r="E13" s="13">
        <f>COUNT(E3:E11)</f>
        <v>9</v>
      </c>
    </row>
    <row r="14" spans="1:7" ht="18">
      <c r="B14" s="10" t="s">
        <v>31</v>
      </c>
      <c r="C14" s="9"/>
      <c r="D14" s="5">
        <f>AVERAGE(D3:D11)</f>
        <v>2050</v>
      </c>
      <c r="E14" s="5">
        <f>AVERAGE(E3:E11)</f>
        <v>2028.6666666666667</v>
      </c>
    </row>
    <row r="15" spans="1:7" ht="18">
      <c r="B15" s="10" t="s">
        <v>32</v>
      </c>
      <c r="C15" s="9"/>
      <c r="D15" s="5">
        <f>MIN(D3:D11)</f>
        <v>1200</v>
      </c>
      <c r="E15" s="5">
        <f>MIN(E3:E11)</f>
        <v>1000</v>
      </c>
    </row>
    <row r="16" spans="1:7" ht="18">
      <c r="B16" s="10" t="s">
        <v>33</v>
      </c>
      <c r="C16" s="9"/>
      <c r="D16" s="5">
        <f>MAX(D3:D11)</f>
        <v>3500</v>
      </c>
      <c r="E16" s="5">
        <f>MAX(E3:E11)</f>
        <v>3500</v>
      </c>
    </row>
  </sheetData>
  <sortState xmlns:xlrd2="http://schemas.microsoft.com/office/spreadsheetml/2017/richdata2" ref="A3:F12">
    <sortCondition descending="1" ref="B3:B12"/>
  </sortState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F4637-F971-452C-B2B6-98D494D787AB}">
  <dimension ref="A1:C5"/>
  <sheetViews>
    <sheetView rightToLeft="1" workbookViewId="0">
      <selection sqref="A1:C5"/>
    </sheetView>
  </sheetViews>
  <sheetFormatPr defaultRowHeight="14.25"/>
  <cols>
    <col min="1" max="1" width="14.625" customWidth="1"/>
    <col min="2" max="2" width="11" customWidth="1"/>
    <col min="3" max="3" width="11.375" customWidth="1"/>
  </cols>
  <sheetData>
    <row r="1" spans="1:3" ht="21">
      <c r="A1" s="38" t="s">
        <v>34</v>
      </c>
      <c r="B1" s="39"/>
      <c r="C1" s="40"/>
    </row>
    <row r="2" spans="1:3" ht="18">
      <c r="A2" s="10" t="s">
        <v>35</v>
      </c>
      <c r="B2" s="5">
        <v>165000</v>
      </c>
      <c r="C2" s="13"/>
    </row>
    <row r="3" spans="1:3" ht="18">
      <c r="A3" s="10" t="s">
        <v>36</v>
      </c>
      <c r="B3" s="6">
        <v>0.05</v>
      </c>
      <c r="C3" s="13"/>
    </row>
    <row r="4" spans="1:3" ht="18">
      <c r="A4" s="10" t="s">
        <v>37</v>
      </c>
      <c r="B4" s="13">
        <v>30</v>
      </c>
      <c r="C4" s="10" t="s">
        <v>39</v>
      </c>
    </row>
    <row r="5" spans="1:3" ht="18">
      <c r="A5" s="20" t="s">
        <v>38</v>
      </c>
      <c r="B5" s="21">
        <f>PMT(B3/12,B4*12,-B2)</f>
        <v>885.75567797002952</v>
      </c>
      <c r="C5" s="13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3BFDF-902C-4866-A028-C387F512D05C}">
  <dimension ref="A1:C6"/>
  <sheetViews>
    <sheetView rightToLeft="1" workbookViewId="0">
      <selection activeCell="B6" sqref="B6"/>
    </sheetView>
  </sheetViews>
  <sheetFormatPr defaultRowHeight="14.25"/>
  <cols>
    <col min="1" max="1" width="15.25" customWidth="1"/>
    <col min="2" max="2" width="12.625" customWidth="1"/>
  </cols>
  <sheetData>
    <row r="1" spans="1:3" ht="21">
      <c r="A1" s="41" t="s">
        <v>4</v>
      </c>
      <c r="B1" s="42"/>
      <c r="C1" s="43"/>
    </row>
    <row r="2" spans="1:3" ht="18">
      <c r="A2" s="10" t="s">
        <v>40</v>
      </c>
      <c r="B2" s="5">
        <v>20000</v>
      </c>
      <c r="C2" s="13"/>
    </row>
    <row r="3" spans="1:3" ht="18">
      <c r="A3" s="10" t="s">
        <v>42</v>
      </c>
      <c r="B3" s="5">
        <v>12000</v>
      </c>
      <c r="C3" s="13"/>
    </row>
    <row r="4" spans="1:3" ht="18">
      <c r="A4" s="10" t="s">
        <v>41</v>
      </c>
      <c r="B4" s="6">
        <v>0.03</v>
      </c>
      <c r="C4" s="10"/>
    </row>
    <row r="5" spans="1:3" ht="18">
      <c r="A5" s="10" t="s">
        <v>43</v>
      </c>
      <c r="B5" s="13">
        <v>48</v>
      </c>
      <c r="C5" s="10" t="s">
        <v>44</v>
      </c>
    </row>
    <row r="6" spans="1:3" ht="18">
      <c r="A6" s="20" t="s">
        <v>38</v>
      </c>
      <c r="B6" s="21">
        <f>PMT(B4/12,B5,-B2,B3,1)</f>
        <v>206.55822036358313</v>
      </c>
      <c r="C6" s="13"/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3B977-E353-453E-A1E8-C4A8DB5CBADD}">
  <dimension ref="A1:F7"/>
  <sheetViews>
    <sheetView rightToLeft="1" workbookViewId="0">
      <selection activeCell="E13" sqref="E13"/>
    </sheetView>
  </sheetViews>
  <sheetFormatPr defaultRowHeight="18"/>
  <cols>
    <col min="1" max="1" width="5.75" style="22" customWidth="1"/>
    <col min="2" max="2" width="13.125" style="24" customWidth="1"/>
    <col min="3" max="3" width="11.25" style="7" customWidth="1"/>
    <col min="4" max="4" width="11.5" style="27" customWidth="1"/>
    <col min="5" max="5" width="11.875" style="24" customWidth="1"/>
    <col min="6" max="6" width="15.125" style="24" customWidth="1"/>
    <col min="7" max="16384" width="9" style="22"/>
  </cols>
  <sheetData>
    <row r="1" spans="1:6" ht="37.5" customHeight="1">
      <c r="A1" s="44" t="s">
        <v>49</v>
      </c>
      <c r="B1" s="45"/>
      <c r="C1" s="45"/>
      <c r="D1" s="45"/>
      <c r="E1" s="45"/>
      <c r="F1" s="46"/>
    </row>
    <row r="2" spans="1:6" s="1" customFormat="1">
      <c r="A2" s="10" t="s">
        <v>45</v>
      </c>
      <c r="B2" s="23" t="s">
        <v>50</v>
      </c>
      <c r="C2" s="2" t="s">
        <v>46</v>
      </c>
      <c r="D2" s="25" t="s">
        <v>47</v>
      </c>
      <c r="E2" s="23" t="s">
        <v>48</v>
      </c>
      <c r="F2" s="23" t="s">
        <v>51</v>
      </c>
    </row>
    <row r="3" spans="1:6">
      <c r="A3" s="13">
        <v>1</v>
      </c>
      <c r="B3" s="21">
        <v>0</v>
      </c>
      <c r="C3" s="5">
        <v>100</v>
      </c>
      <c r="D3" s="26">
        <v>0.05</v>
      </c>
      <c r="E3" s="21">
        <f>(B3+C3)*D3</f>
        <v>5</v>
      </c>
      <c r="F3" s="21">
        <f>B3+C3+E3</f>
        <v>105</v>
      </c>
    </row>
    <row r="4" spans="1:6">
      <c r="A4" s="13">
        <v>2</v>
      </c>
      <c r="B4" s="21">
        <v>105</v>
      </c>
      <c r="C4" s="5">
        <v>100</v>
      </c>
      <c r="D4" s="26">
        <v>0.05</v>
      </c>
      <c r="E4" s="21">
        <f t="shared" ref="E4:E7" si="0">(B4+C4)*D4</f>
        <v>10.25</v>
      </c>
      <c r="F4" s="21">
        <f t="shared" ref="F4:F7" si="1">B4+C4+E4</f>
        <v>215.25</v>
      </c>
    </row>
    <row r="5" spans="1:6">
      <c r="A5" s="13">
        <v>3</v>
      </c>
      <c r="B5" s="21">
        <v>215.25</v>
      </c>
      <c r="C5" s="5">
        <v>100</v>
      </c>
      <c r="D5" s="26">
        <v>0.05</v>
      </c>
      <c r="E5" s="21">
        <f t="shared" si="0"/>
        <v>15.762500000000001</v>
      </c>
      <c r="F5" s="21">
        <f t="shared" si="1"/>
        <v>331.01249999999999</v>
      </c>
    </row>
    <row r="6" spans="1:6">
      <c r="A6" s="13">
        <v>4</v>
      </c>
      <c r="B6" s="21">
        <v>331.01</v>
      </c>
      <c r="C6" s="5">
        <v>100</v>
      </c>
      <c r="D6" s="26">
        <v>0.05</v>
      </c>
      <c r="E6" s="21">
        <f t="shared" si="0"/>
        <v>21.5505</v>
      </c>
      <c r="F6" s="21">
        <f t="shared" si="1"/>
        <v>452.56049999999999</v>
      </c>
    </row>
    <row r="7" spans="1:6">
      <c r="A7" s="13">
        <v>5</v>
      </c>
      <c r="B7" s="21">
        <v>452.56</v>
      </c>
      <c r="C7" s="5">
        <v>100</v>
      </c>
      <c r="D7" s="26">
        <v>0.05</v>
      </c>
      <c r="E7" s="21">
        <f t="shared" si="0"/>
        <v>27.628</v>
      </c>
      <c r="F7" s="21">
        <f t="shared" si="1"/>
        <v>580.18799999999999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ملخص الميزانية</vt:lpstr>
      <vt:lpstr>تفاصيل الميزانية</vt:lpstr>
      <vt:lpstr>دفعات الرهن العقاري</vt:lpstr>
      <vt:lpstr>دفعات إيجار السيارة</vt:lpstr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 Abo_Salah</dc:creator>
  <cp:lastModifiedBy>Wael Abo_Salah</cp:lastModifiedBy>
  <dcterms:created xsi:type="dcterms:W3CDTF">2023-11-17T10:58:19Z</dcterms:created>
  <dcterms:modified xsi:type="dcterms:W3CDTF">2023-11-18T13:23:51Z</dcterms:modified>
</cp:coreProperties>
</file>